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rts List" sheetId="1" state="visible" r:id="rId3"/>
    <sheet name="Energy Budget" sheetId="2" state="visible" r:id="rId4"/>
    <sheet name="Compliance"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<sst xmlns="http://schemas.openxmlformats.org/spreadsheetml/2006/main" count="302" uniqueCount="241">
  <si>
    <t xml:space="preserve">Solar-Hop Design B: Fixed-Wing VTOL (Quadplane). Parts List (allied-sourced)</t>
  </si>
  <si>
    <t xml:space="preserve">Four lift motors for vertical takeoff and landing; a rear pusher and the wing carry it in cruise with the lift motors stopped. The wing's upper surface is the solar array. Same mission as Design A. Flight software for this design is not yet written. Solar-Hop v2.2.1, Sanctir LLC, October 2026. CC BY 4.0.</t>
  </si>
  <si>
    <t xml:space="preserve">Blue text = editable inputs (Qty, Unit cost, Unit weight); black = formulas. Costs and weights are October 2026 engineering estimates, not supplier quotes. Items marked (optional) can be left off. Dev items are test equipment and are not flown on missions. Regulatory notes are on the Compliance sheet.</t>
  </si>
  <si>
    <t xml:space="preserve">Subsystem</t>
  </si>
  <si>
    <t xml:space="preserve">Item</t>
  </si>
  <si>
    <t xml:space="preserve">Part (allied-sourced) or equivalent</t>
  </si>
  <si>
    <t xml:space="preserve">Origin</t>
  </si>
  <si>
    <t xml:space="preserve">Qty</t>
  </si>
  <si>
    <t xml:space="preserve">Unit cost est. (USD)</t>
  </si>
  <si>
    <t xml:space="preserve">Line cost (USD)</t>
  </si>
  <si>
    <t xml:space="preserve">Unit weight est. (g)</t>
  </si>
  <si>
    <t xml:space="preserve">Line weight (g)</t>
  </si>
  <si>
    <t xml:space="preserve">Notes</t>
  </si>
  <si>
    <t xml:space="preserve">Airframe</t>
  </si>
  <si>
    <t xml:space="preserve">Wing and fuselage</t>
  </si>
  <si>
    <t xml:space="preserve">2.2 m span composite quadplane airframe: fiberglass/carbon skins over foam core, cambered upper surface sized for flush solar laminate; US composite shop or in-house mould</t>
  </si>
  <si>
    <t xml:space="preserve">USA</t>
  </si>
  <si>
    <t xml:space="preserve">Most off-the-shelf VTOL airframes are made in China, so the airframe is built from US composite stock. Wing area about 0.55 m²; the upper surface carries the solar array.</t>
  </si>
  <si>
    <t xml:space="preserve">Lift booms</t>
  </si>
  <si>
    <t xml:space="preserve">2 x carbon tube booms (Rock West Composites) with motor mounts, faired</t>
  </si>
  <si>
    <t xml:space="preserve">Carry the four lift motors fore and aft of the wing.</t>
  </si>
  <si>
    <t xml:space="preserve">Landing gear</t>
  </si>
  <si>
    <t xml:space="preserve">Skids on booms + belly skid; wide stance for perching</t>
  </si>
  <si>
    <t xml:space="preserve">Wide stance for uneven landing spots.</t>
  </si>
  <si>
    <t xml:space="preserve">Control servos</t>
  </si>
  <si>
    <t xml:space="preserve">Hitec HS-5087MH digital servos (ailerons x2, elevator, rudder)</t>
  </si>
  <si>
    <t xml:space="preserve">Korea / Philippines</t>
  </si>
  <si>
    <t xml:space="preserve">Allied servo maker; Savox (Taiwan) is an alternative.</t>
  </si>
  <si>
    <t xml:space="preserve">Lift propulsion</t>
  </si>
  <si>
    <t xml:space="preserve">Lift motors</t>
  </si>
  <si>
    <t xml:space="preserve">KDE Direct KDE3510XF-475 (6S)</t>
  </si>
  <si>
    <t xml:space="preserve">USA (Bend, OR)</t>
  </si>
  <si>
    <t xml:space="preserve">Used only for takeoff and landing (about 90 seconds per hop). Size for thrust-to-weight of at least 1.8 at 5.0 kg against the maker's thrust table.</t>
  </si>
  <si>
    <t xml:space="preserve">Lift propellers</t>
  </si>
  <si>
    <t xml:space="preserve">KDE-CF135-DP 13.5 in carbon (2 CW / 2 CCW) + spares</t>
  </si>
  <si>
    <t xml:space="preserve">Stopped and aligned fore-aft in cruise to cut drag.</t>
  </si>
  <si>
    <t xml:space="preserve">Lift ESCs</t>
  </si>
  <si>
    <t xml:space="preserve">KDE-UAS35HVC 35 A+ HV, or ARK 4IN1 ESC in the fuselage</t>
  </si>
  <si>
    <t xml:space="preserve">Cruise propulsion</t>
  </si>
  <si>
    <t xml:space="preserve">Pusher motor</t>
  </si>
  <si>
    <t xml:space="preserve">KDE Direct KDE3520XF-400 (6S)</t>
  </si>
  <si>
    <t xml:space="preserve">Cruise about 150 W at about 18 m/s. Confirm motor and propeller match on a thrust stand.</t>
  </si>
  <si>
    <t xml:space="preserve">Pusher propeller</t>
  </si>
  <si>
    <t xml:space="preserve">Folding carbon 14 x 8 (Aeronaut, Germany, or equivalent)</t>
  </si>
  <si>
    <t xml:space="preserve">Germany</t>
  </si>
  <si>
    <t xml:space="preserve">Folds when stopped on the perch.</t>
  </si>
  <si>
    <t xml:space="preserve">Pusher ESC</t>
  </si>
  <si>
    <t xml:space="preserve">KDE-UAS55HVC 55 A+ HV</t>
  </si>
  <si>
    <t xml:space="preserve">Power</t>
  </si>
  <si>
    <t xml:space="preserve">Flight battery</t>
  </si>
  <si>
    <t xml:space="preserve">6S2P Li-ion, Molicel P45B 21700 (~194 Wh), US-assembled pack</t>
  </si>
  <si>
    <t xml:space="preserve">Taiwan cells / USA pack</t>
  </si>
  <si>
    <t xml:space="preserve">Same pack as Design A. Li-ion suits long low-current cruise; lift phases are short high-current bursts within the cell's rating.</t>
  </si>
  <si>
    <t xml:space="preserve">Battery monitor</t>
  </si>
  <si>
    <t xml:space="preserve">TI INA228 bidirectional, shunt &gt;= 60 A (BATT_MONITOR 21)</t>
  </si>
  <si>
    <t xml:space="preserve">USA (TI)</t>
  </si>
  <si>
    <t xml:space="preserve">Bidirectional current sensing is required to count charge going into the pack as well as out.</t>
  </si>
  <si>
    <t xml:space="preserve">Solar input monitor</t>
  </si>
  <si>
    <t xml:space="preserve">TI INA226 on the PV input (BATT2_MONITOR 21)</t>
  </si>
  <si>
    <t xml:space="preserve">Measures panel output; the script uses it to detect daylight and log solar harvest.</t>
  </si>
  <si>
    <t xml:space="preserve">Battery temperature</t>
  </si>
  <si>
    <t xml:space="preserve">Microchip MCP9600 + K thermocouple on the cells (TEMP1_SRC = battery)</t>
  </si>
  <si>
    <t xml:space="preserve">Gates charging (0–45 °C) and launch.</t>
  </si>
  <si>
    <t xml:space="preserve">Companion BEC</t>
  </si>
  <si>
    <t xml:space="preserve">Mauch Electronics PL 4-14S HYB-BEC 5.3 V / 10 A</t>
  </si>
  <si>
    <t xml:space="preserve">Clean 5 V supply for the companion computer.</t>
  </si>
  <si>
    <t xml:space="preserve">Companion load switch</t>
  </si>
  <si>
    <t xml:space="preserve">Pololu MOSFET power switch with logic control (RELAY1)</t>
  </si>
  <si>
    <t xml:space="preserve">Lets the flight controller switch the companion computer off while perched.</t>
  </si>
  <si>
    <t xml:space="preserve">PV solid-state relay</t>
  </si>
  <si>
    <t xml:space="preserve">DC solid-state relay or logic MOSFET switch on the panel + lead, before the MPPT (RELAY2)</t>
  </si>
  <si>
    <t xml:space="preserve">Lets the script stop charging below 0 °C (lithium plating) and disconnect the panels briefly to read resting battery voltage.</t>
  </si>
  <si>
    <t xml:space="preserve">Wiring and connectors</t>
  </si>
  <si>
    <t xml:space="preserve">XT90/XT60, 12 AWG silicone, JST-GH; Amphenol/TE where practical</t>
  </si>
  <si>
    <t xml:space="preserve">Mixed, allied where practical</t>
  </si>
  <si>
    <t xml:space="preserve">Use allied connector brands where cost allows.</t>
  </si>
  <si>
    <t xml:space="preserve">Solar</t>
  </si>
  <si>
    <t xml:space="preserve">Wing solar array</t>
  </si>
  <si>
    <t xml:space="preserve">Maxeon monocrystalline cells (Philippines/Malaysia) laminated into the wing upper skin by a US laminator, ~0.45 m2, ~85 W</t>
  </si>
  <si>
    <t xml:space="preserve">Philippines / USA</t>
  </si>
  <si>
    <t xml:space="preserve">Cells laminated flush into the wing skin, about 20% efficient: about 1.8 times Design A's panel area at no added drag. US thin-film (Ascent Solar) is the all-US alternative at about 40% less power per area.</t>
  </si>
  <si>
    <t xml:space="preserve">MPPT charge controller</t>
  </si>
  <si>
    <t xml:space="preserve">Genasun GVB-8-Li custom 24.6 V (boost MPPT)</t>
  </si>
  <si>
    <t xml:space="preserve">Boost MPPT; charge cut-off about 24.6 V.</t>
  </si>
  <si>
    <t xml:space="preserve">Flight control</t>
  </si>
  <si>
    <t xml:space="preserve">Flight controller</t>
  </si>
  <si>
    <t xml:space="preserve">ARK Electronics ARKV6X + Pixhawk Autopilot Bus carrier, ArduPilot QuadPlane 4.5+</t>
  </si>
  <si>
    <t xml:space="preserve">US-made; a Blue UAS Refresh selection, running ArduPilot QuadPlane.</t>
  </si>
  <si>
    <t xml:space="preserve">Airspeed sensor</t>
  </si>
  <si>
    <t xml:space="preserve">TE Connectivity MS4525DO digital differential pressure sensor + pitot tube</t>
  </si>
  <si>
    <t xml:space="preserve">Required for fixed-wing flight. Mount the pitot with a drain; it stays exposed on the perch.</t>
  </si>
  <si>
    <t xml:space="preserve">GNSS / compass</t>
  </si>
  <si>
    <t xml:space="preserve">Ardusimple simpleRTK2B (u-blox ZED-F9P) + ANN-MB multiband antenna</t>
  </si>
  <si>
    <t xml:space="preserve">Spain (Swiss chipset)</t>
  </si>
  <si>
    <t xml:space="preserve">Dual-band GNSS for robustness. ARK X20 RTK GPS (USA) if all-US sourcing is required.</t>
  </si>
  <si>
    <t xml:space="preserve">Rangefinder</t>
  </si>
  <si>
    <t xml:space="preserve">Garmin LIDAR-Lite v3HP (40 m), downward</t>
  </si>
  <si>
    <t xml:space="preserve">Precise final descent on vertical landing.</t>
  </si>
  <si>
    <t xml:space="preserve">Remote ID</t>
  </si>
  <si>
    <t xml:space="preserve">uAvionix pingRID or ARK Remote ID (broadcast)</t>
  </si>
  <si>
    <t xml:space="preserve">Broadcast Remote ID, required for U.S. civil operations (14 CFR Part 89).</t>
  </si>
  <si>
    <t xml:space="preserve">ADS-B In</t>
  </si>
  <si>
    <t xml:space="preserve">uAvionix pingRX Pro (978/1090 MHz)</t>
  </si>
  <si>
    <t xml:space="preserve">Detects crewed aircraft broadcasting ADS-B; ArduPilot avoids them automatically. Expected to be required under the FAA's proposed Part 108.</t>
  </si>
  <si>
    <t xml:space="preserve">Payload</t>
  </si>
  <si>
    <t xml:space="preserve">Survey camera</t>
  </si>
  <si>
    <t xml:space="preserve">Raspberry Pi HQ Camera (Sony IMX477, 12.3 MP) + 16 mm lens, nadir, belly-mounted</t>
  </si>
  <si>
    <t xml:space="preserve">UK / Japan</t>
  </si>
  <si>
    <t xml:space="preserve">Interval capture with post-processed geotags.</t>
  </si>
  <si>
    <t xml:space="preserve">Thermal camera (optional)</t>
  </si>
  <si>
    <t xml:space="preserve">Teledyne FLIR Boson 320, 9 Hz (ECCN 6A993.a)</t>
  </si>
  <si>
    <t xml:space="preserve">9 Hz model (ECCN 6A993.a) for hotspot detection. 60 Hz models are ECCN 6A003.b.4.b.</t>
  </si>
  <si>
    <t xml:space="preserve">Companion</t>
  </si>
  <si>
    <t xml:space="preserve">Computer</t>
  </si>
  <si>
    <t xml:space="preserve">Raspberry Pi 5, 8 GB</t>
  </si>
  <si>
    <t xml:space="preserve">UK (Sony Pencoed)</t>
  </si>
  <si>
    <t xml:space="preserve">Payload control, data logging and encryption. A ModalAI VOXL 2 (USA) can replace the flight controller and companion computer where camera-based navigation is needed in areas with poor GPS reception.</t>
  </si>
  <si>
    <t xml:space="preserve">AI accelerator (optional)</t>
  </si>
  <si>
    <t xml:space="preserve">Raspberry Pi AI HAT+ (Hailo-8, 26 TOPS)</t>
  </si>
  <si>
    <t xml:space="preserve">Israel / UK</t>
  </si>
  <si>
    <t xml:space="preserve">Optional: automatic landing-spot selection; not needed for logging only.</t>
  </si>
  <si>
    <t xml:space="preserve">Cooling</t>
  </si>
  <si>
    <t xml:space="preserve">Pi 5 active cooler</t>
  </si>
  <si>
    <t xml:space="preserve">UK</t>
  </si>
  <si>
    <t xml:space="preserve">Data storage</t>
  </si>
  <si>
    <t xml:space="preserve">NVMe SSD 512 GB + Pi M.2 HAT</t>
  </si>
  <si>
    <t xml:space="preserve">Korea / USA</t>
  </si>
  <si>
    <t xml:space="preserve">Imagery and raw GNSS data for post-processed positioning. Encrypted at rest.</t>
  </si>
  <si>
    <t xml:space="preserve">Log storage</t>
  </si>
  <si>
    <t xml:space="preserve">High-endurance microSD 64 GB x2</t>
  </si>
  <si>
    <t xml:space="preserve">Japan / Korea / USA</t>
  </si>
  <si>
    <t xml:space="preserve">Flight-controller logs.</t>
  </si>
  <si>
    <t xml:space="preserve">Environmental</t>
  </si>
  <si>
    <t xml:space="preserve">Weatherproofing</t>
  </si>
  <si>
    <t xml:space="preserve">Conformal coating, sealed electronics enclosures, panel edge seal, drain paths (target IP54 while perched)</t>
  </si>
  <si>
    <t xml:space="preserve">The aircraft sits outdoors 15 hours or more per charge cycle.</t>
  </si>
  <si>
    <t xml:space="preserve">Recovery</t>
  </si>
  <si>
    <t xml:space="preserve">Locator</t>
  </si>
  <si>
    <t xml:space="preserve">Loud buzzer + LED strobe (ArduPilot lost-vehicle alarm)</t>
  </si>
  <si>
    <t xml:space="preserve">USA (generic)</t>
  </si>
  <si>
    <t xml:space="preserve">Helps the operator find the aircraft at recovery.</t>
  </si>
  <si>
    <t xml:space="preserve">Anti-collision light</t>
  </si>
  <si>
    <t xml:space="preserve">Strobe visible 3 statute miles (proposed Part 108 requirement)</t>
  </si>
  <si>
    <t xml:space="preserve">Expected to be required under the FAA's proposed Part 108; also aids recovery.</t>
  </si>
  <si>
    <t xml:space="preserve">Dev</t>
  </si>
  <si>
    <t xml:space="preserve">RC transmitter</t>
  </si>
  <si>
    <t xml:space="preserve">RadioMaster ExpressLRS transmitter (safety pilot, testing only)</t>
  </si>
  <si>
    <t xml:space="preserve">PRC</t>
  </si>
  <si>
    <t xml:space="preserve">Test equipment for the safety pilot; not carried on missions.</t>
  </si>
  <si>
    <t xml:space="preserve">RC receiver</t>
  </si>
  <si>
    <t xml:space="preserve">ExpressLRS receiver (safety pilot; flight item during Part 107 testing)</t>
  </si>
  <si>
    <t xml:space="preserve">Required during testing (14 CFR 107.19 ability to take control). Removed for link-free missions flown under a COA or Part 108.</t>
  </si>
  <si>
    <t xml:space="preserve">Telemetry radio</t>
  </si>
  <si>
    <t xml:space="preserve">RFDesign RFD900x pair (ground testing and tuning)</t>
  </si>
  <si>
    <t xml:space="preserve">Australia</t>
  </si>
  <si>
    <t xml:space="preserve">Ground testing and tuning only.</t>
  </si>
  <si>
    <t xml:space="preserve">Bench charger</t>
  </si>
  <si>
    <t xml:space="preserve">Balance charger supporting 6S Li-ion</t>
  </si>
  <si>
    <t xml:space="preserve">Varies</t>
  </si>
  <si>
    <t xml:space="preserve">Balances the pack between missions.</t>
  </si>
  <si>
    <t xml:space="preserve">Total, all items (incl. Dev)</t>
  </si>
  <si>
    <t xml:space="preserve">Total, flight hardware (excludes Dev)</t>
  </si>
  <si>
    <t xml:space="preserve">&lt;- estimated all-up weight (g)</t>
  </si>
  <si>
    <t xml:space="preserve">Of which items marked (optional)</t>
  </si>
  <si>
    <t xml:space="preserve">Flight hardware without optional items</t>
  </si>
  <si>
    <t xml:space="preserve">Energy and range budget, Design B (estimates)</t>
  </si>
  <si>
    <t xml:space="preserve">Blue = editable input. Black = formula. Cruise power from the wing: P = W x V / (L/D x propulsive efficiency). Each hop spends a short vertical takeoff and landing on the lift motors.</t>
  </si>
  <si>
    <t xml:space="preserve">Pack energy (Wh)</t>
  </si>
  <si>
    <t xml:space="preserve">6S2P Molicel P45B</t>
  </si>
  <si>
    <t xml:space="preserve">Resume threshold</t>
  </si>
  <si>
    <t xml:space="preserve">Script RESUME_PCT</t>
  </si>
  <si>
    <t xml:space="preserve">Land threshold</t>
  </si>
  <si>
    <t xml:space="preserve">Script LOW_PCT</t>
  </si>
  <si>
    <t xml:space="preserve">Usable energy per leg (Wh)</t>
  </si>
  <si>
    <t xml:space="preserve">All-up weight (kg)</t>
  </si>
  <si>
    <t xml:space="preserve">From the parts list</t>
  </si>
  <si>
    <t xml:space="preserve">Cruise speed (m/s)</t>
  </si>
  <si>
    <t xml:space="preserve">Lift-to-drag ratio in cruise</t>
  </si>
  <si>
    <t xml:space="preserve">Conservative for a 2.2 m quadplane with stopped lift propellers</t>
  </si>
  <si>
    <t xml:space="preserve">Propulsive efficiency</t>
  </si>
  <si>
    <t xml:space="preserve">Motor x speed controller x propeller</t>
  </si>
  <si>
    <t xml:space="preserve">Cruise power (W)</t>
  </si>
  <si>
    <t xml:space="preserve">Vertical-flight power (W/kg)</t>
  </si>
  <si>
    <t xml:space="preserve">Smaller lift propellers than Design A</t>
  </si>
  <si>
    <t xml:space="preserve">Vertical-flight time per hop (s)</t>
  </si>
  <si>
    <t xml:space="preserve">Takeoff, transition and landing</t>
  </si>
  <si>
    <t xml:space="preserve">Vertical-flight energy per hop (Wh)</t>
  </si>
  <si>
    <t xml:space="preserve">Cruise energy per leg (Wh)</t>
  </si>
  <si>
    <t xml:space="preserve">Cruise time per leg (min)</t>
  </si>
  <si>
    <t xml:space="preserve">Distance per leg (km)</t>
  </si>
  <si>
    <t xml:space="preserve">Panel area (m^2)</t>
  </si>
  <si>
    <t xml:space="preserve">Wing upper surface</t>
  </si>
  <si>
    <t xml:space="preserve">Nameplate daily yield (kWh/m^2/day)</t>
  </si>
  <si>
    <t xml:space="preserve">Monocrystalline ~20%, good sun</t>
  </si>
  <si>
    <t xml:space="preserve">Field derating factor</t>
  </si>
  <si>
    <t xml:space="preserve">Flat on the ground, shading, dust, temperature</t>
  </si>
  <si>
    <t xml:space="preserve">Idle draw while charging (W)</t>
  </si>
  <si>
    <t xml:space="preserve">Net daily charge, field (Wh/day)</t>
  </si>
  <si>
    <t xml:space="preserve">Days to recharge one leg, field</t>
  </si>
  <si>
    <t xml:space="preserve">Average distance per day, field (km)</t>
  </si>
  <si>
    <t xml:space="preserve">Design A for comparison: about 6.5 km/day</t>
  </si>
  <si>
    <t xml:space="preserve">Compliance position and sources (October 2026). A summary, not legal advice.</t>
  </si>
  <si>
    <t xml:space="preserve">Rule</t>
  </si>
  <si>
    <t xml:space="preserve">What it requires</t>
  </si>
  <si>
    <t xml:space="preserve">This design</t>
  </si>
  <si>
    <t xml:space="preserve">Source</t>
  </si>
  <si>
    <t xml:space="preserve">NDAA FY2020 Sec. 848; American Security Drone Act of 2023 (FY2024 NDAA Secs. 1821–1833); FAR 52.240-1</t>
  </si>
  <si>
    <t xml:space="preserve">No drones or critical components (flight controllers, radios, data links, cameras, gimbals, ground control, operating software, data storage) from covered foreign countries for federal agencies and their contractors; FAR 52.240-1 applies to contracts from December 22, 2025.</t>
  </si>
  <si>
    <t xml:space="preserve">Compliant: no Chinese-origin parts in the flight hardware and no parts from DJI or its affiliates. The radio-control set used only by the safety pilot during testing is not carried on missions.</t>
  </si>
  <si>
    <t xml:space="preserve">https://www.congress.gov/bill/116th-congress/senate-bill/1790/text ; https://www.acquisition.gov/far/52.240-1</t>
  </si>
  <si>
    <t xml:space="preserve">FCC Covered List (effective December 22, 2025)</t>
  </si>
  <si>
    <t xml:space="preserve">No new FCC equipment authorizations for foreign-produced drones and drone critical components (flight controllers, navigation, sensors and cameras, batteries and battery management, motors; non-exhaustive). DoD or DHS may exempt specific items.</t>
  </si>
  <si>
    <t xml:space="preserve">A home-built prototype needs no equipment authorization. A commercial product would follow the DoD/DHS exemption path, since some allied parts (Taiwan cells, UK computer) are foreign-produced.</t>
  </si>
  <si>
    <t xml:space="preserve">https://www.akingump.com/en/insights/alerts/fcc-adds-all-foreign-made-uas-and-uas-critical-components-to-covered-list</t>
  </si>
  <si>
    <t xml:space="preserve">Blue UAS (Defense Contract Management Agency since December 3, 2025)</t>
  </si>
  <si>
    <t xml:space="preserve">Vetted drone platforms and components for Department of Defense purchase.</t>
  </si>
  <si>
    <t xml:space="preserve">Uses Blue UAS Framework vendors where they exist (ARK Electronics, ModalAI, uAvionix).</t>
  </si>
  <si>
    <t xml:space="preserve">https://www.diu.mil/latest/dius-blue-uas-list-to-transition-to-dcma</t>
  </si>
  <si>
    <t xml:space="preserve">EAR ECCN 9A012.a (as amended January 2026)</t>
  </si>
  <si>
    <t xml:space="preserve">Controls drones designed for flight beyond the operator's natural vision with (a.1) endurance of 30 minutes to under 1 hour and design for stable flight in gusts of 46.3 km/h (25 knots) or more, or (a.2) endurance of 1 hour or more. Endurance at ISA sea level, zero wind.</t>
  </si>
  <si>
    <t xml:space="preserve">The published design is not subject to the EAR (15 CFR 734.7). Built aircraft: Design A and the hexacopter fly about 12–13 minutes per charge, well outside 9A012. Design B flies about 34 minutes per charge, so a built Design B exported from the U.S. must be classified against 9A012.a.1, which turns on whether it is designed for stable flight in 25-knot gusts.</t>
  </si>
  <si>
    <t xml:space="preserve">https://www.govinfo.gov/content/pkg/FR-2026-01-21/pdf/2026-01092.pdf</t>
  </si>
  <si>
    <t xml:space="preserve">EAR ECCN 6A003.b.4 (thermal cameras)</t>
  </si>
  <si>
    <t xml:space="preserve">Uncooled thermal imagers above 9 Hz are 6A003.b.4.b; 9 Hz units are 6A993.a.</t>
  </si>
  <si>
    <t xml:space="preserve">The optional thermal camera is specified as a 9 Hz model.</t>
  </si>
  <si>
    <t xml:space="preserve">https://groupgets.com/products/flir-boson-640</t>
  </si>
  <si>
    <t xml:space="preserve">14 CFR Part 107 (107.19, 107.31, 107.39)</t>
  </si>
  <si>
    <t xml:space="preserve">A remote pilot able to direct the aircraft; visual line of sight unless waived; limits on flight over people.</t>
  </si>
  <si>
    <t xml:space="preserve">Test with a safety pilot and radio link. Link-free missions are flown under government public-aircraft authority (with an FAA certificate of authorization) or under Part 108 once final.</t>
  </si>
  <si>
    <t xml:space="preserve">https://www.ecfr.gov/current/title-14/part-107</t>
  </si>
  <si>
    <t xml:space="preserve">14 CFR Part 89 (Remote ID)</t>
  </si>
  <si>
    <t xml:space="preserve">Broadcast Remote ID for most civil drones.</t>
  </si>
  <si>
    <t xml:space="preserve">Broadcast Remote ID module included.</t>
  </si>
  <si>
    <t xml:space="preserve">https://www.ecfr.gov/current/title-14/part-89</t>
  </si>
  <si>
    <t xml:space="preserve">Proposed 14 CFR Part 108 (NPRM August 7, 2025; at OIRA since July 10, 2026; not final)</t>
  </si>
  <si>
    <t xml:space="preserve">Beyond-visual-line-of-sight framework: yield to crewed aircraft broadcasting ADS-B, conformance monitoring, no single power or propulsion failure may cause loss of control, anti-collision lighting, Remote ID.</t>
  </si>
  <si>
    <t xml:space="preserve">ADS-B In with automatic avoidance, anti-collision strobe and Remote ID included. The hexacopter meets the single-propulsion-failure criterion; the quadcopter and quadplane do not as proposed.</t>
  </si>
  <si>
    <t xml:space="preserve">https://airdata.com/blog/2026/part-108</t>
  </si>
  <si>
    <t xml:space="preserve">Prices and origins</t>
  </si>
  <si>
    <t xml:space="preserve">ARK Electronics (ARKV6X $400; bundle with carrier $750–800; made in USA); uAvionix pingRX Pro $349; FLIR Boson 640 $3,558 (GroupGets, October 2026). Other prices are engineering estimates.</t>
  </si>
  <si>
    <t xml:space="preserve">https://arkelectron.com/product-category/ndaa-flight-controllers ; https://uavionix.com/press/introducing-pingrx-pro/</t>
  </si>
</sst>
</file>

<file path=xl/styles.xml><?xml version="1.0" encoding="utf-8"?>
<styleSheet xmlns="http://schemas.openxmlformats.org/spreadsheetml/2006/main">
  <numFmts count="4">
    <numFmt numFmtId="164" formatCode="General"/>
    <numFmt numFmtId="165" formatCode="\$#,##0"/>
    <numFmt numFmtId="166" formatCode="#,##0"/>
    <numFmt numFmtId="167" formatCode="0.00"/>
  </numFmts>
  <fonts count="10">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i val="true"/>
      <sz val="9"/>
      <color rgb="FF595959"/>
      <name val="Arial"/>
      <family val="0"/>
      <charset val="1"/>
    </font>
    <font>
      <b val="true"/>
      <sz val="10"/>
      <color rgb="FFFFFFFF"/>
      <name val="Arial"/>
      <family val="0"/>
      <charset val="1"/>
    </font>
    <font>
      <b val="true"/>
      <sz val="10"/>
      <name val="Arial"/>
      <family val="0"/>
      <charset val="1"/>
    </font>
    <font>
      <sz val="10"/>
      <name val="Arial"/>
      <family val="0"/>
      <charset val="1"/>
    </font>
    <font>
      <sz val="10"/>
      <color rgb="FF0000FF"/>
      <name val="Arial"/>
      <family val="0"/>
      <charset val="1"/>
    </font>
  </fonts>
  <fills count="5">
    <fill>
      <patternFill patternType="none"/>
    </fill>
    <fill>
      <patternFill patternType="gray125"/>
    </fill>
    <fill>
      <patternFill patternType="solid">
        <fgColor rgb="FF1F3864"/>
        <bgColor rgb="FF333333"/>
      </patternFill>
    </fill>
    <fill>
      <patternFill patternType="solid">
        <fgColor rgb="FFD9E1F2"/>
        <bgColor rgb="FFF2F2F2"/>
      </patternFill>
    </fill>
    <fill>
      <patternFill patternType="solid">
        <fgColor rgb="FFF2F2F2"/>
        <bgColor rgb="FFFFFFFF"/>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6" fillId="2" borderId="1" xfId="0" applyFont="true" applyBorder="true" applyAlignment="true" applyProtection="false">
      <alignment horizontal="general" vertical="center" textRotation="0" wrapText="tru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general" vertical="top" textRotation="0" wrapText="true" indent="0" shrinkToFit="false"/>
      <protection locked="true" hidden="false"/>
    </xf>
    <xf numFmtId="165" fontId="8" fillId="0" borderId="1" xfId="0" applyFont="true" applyBorder="true" applyAlignment="true" applyProtection="false">
      <alignment horizontal="general" vertical="top" textRotation="0" wrapText="true" indent="0" shrinkToFit="false"/>
      <protection locked="true" hidden="false"/>
    </xf>
    <xf numFmtId="166" fontId="9" fillId="0" borderId="1" xfId="0" applyFont="true" applyBorder="true" applyAlignment="true" applyProtection="false">
      <alignment horizontal="general" vertical="top" textRotation="0" wrapText="true" indent="0" shrinkToFit="false"/>
      <protection locked="true" hidden="false"/>
    </xf>
    <xf numFmtId="166" fontId="8" fillId="0" borderId="1" xfId="0" applyFont="true" applyBorder="true" applyAlignment="true" applyProtection="false">
      <alignment horizontal="general" vertical="top" textRotation="0" wrapText="tru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7" fillId="4" borderId="0" xfId="0" applyFont="true" applyBorder="false" applyAlignment="false" applyProtection="false">
      <alignment horizontal="general" vertical="bottom" textRotation="0" wrapText="false" indent="0" shrinkToFit="false"/>
      <protection locked="true" hidden="false"/>
    </xf>
    <xf numFmtId="165" fontId="7" fillId="4" borderId="0" xfId="0" applyFont="true" applyBorder="false" applyAlignment="false" applyProtection="false">
      <alignment horizontal="general" vertical="bottom" textRotation="0" wrapText="false" indent="0" shrinkToFit="false"/>
      <protection locked="true" hidden="false"/>
    </xf>
    <xf numFmtId="166" fontId="7" fillId="4" borderId="0" xfId="0" applyFont="true" applyBorder="false" applyAlignment="false" applyProtection="false">
      <alignment horizontal="general" vertical="bottom" textRotation="0" wrapText="false" indent="0" shrinkToFit="false"/>
      <protection locked="true" hidden="false"/>
    </xf>
    <xf numFmtId="164" fontId="5" fillId="4"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9"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7" fontId="8"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61"/>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24"/>
    <col collapsed="false" customWidth="true" hidden="false" outlineLevel="0" max="3" min="3" style="0" width="50"/>
    <col collapsed="false" customWidth="true" hidden="false" outlineLevel="0" max="4" min="4" style="0" width="18"/>
    <col collapsed="false" customWidth="true" hidden="false" outlineLevel="0" max="5" min="5" style="0" width="5"/>
    <col collapsed="false" customWidth="true" hidden="false" outlineLevel="0" max="9" min="6" style="0" width="11"/>
    <col collapsed="false" customWidth="true" hidden="false" outlineLevel="0" max="10" min="10" style="0" width="70"/>
  </cols>
  <sheetData>
    <row r="1" customFormat="false" ht="15" hidden="false" customHeight="false" outlineLevel="0" collapsed="false">
      <c r="A1" s="1" t="s">
        <v>0</v>
      </c>
      <c r="B1" s="1"/>
      <c r="C1" s="1"/>
      <c r="D1" s="1"/>
      <c r="E1" s="1"/>
      <c r="F1" s="1"/>
      <c r="G1" s="1"/>
      <c r="H1" s="1"/>
      <c r="I1" s="1"/>
      <c r="J1" s="1"/>
    </row>
    <row r="2" customFormat="false" ht="43.5" hidden="false" customHeight="true" outlineLevel="0" collapsed="false">
      <c r="A2" s="2" t="s">
        <v>1</v>
      </c>
      <c r="B2" s="2"/>
      <c r="C2" s="2"/>
      <c r="D2" s="2"/>
      <c r="E2" s="2"/>
      <c r="F2" s="2"/>
      <c r="G2" s="2"/>
      <c r="H2" s="2"/>
      <c r="I2" s="2"/>
      <c r="J2" s="2"/>
    </row>
    <row r="3" customFormat="false" ht="30" hidden="false" customHeight="true" outlineLevel="0" collapsed="false">
      <c r="A3" s="2" t="s">
        <v>2</v>
      </c>
      <c r="B3" s="2"/>
      <c r="C3" s="2"/>
      <c r="D3" s="2"/>
      <c r="E3" s="2"/>
      <c r="F3" s="2"/>
      <c r="G3" s="2"/>
      <c r="H3" s="2"/>
      <c r="I3" s="2"/>
      <c r="J3" s="2"/>
    </row>
    <row r="5" customFormat="false" ht="30" hidden="false" customHeight="true" outlineLevel="0" collapsed="false">
      <c r="A5" s="3" t="s">
        <v>3</v>
      </c>
      <c r="B5" s="3" t="s">
        <v>4</v>
      </c>
      <c r="C5" s="3" t="s">
        <v>5</v>
      </c>
      <c r="D5" s="3" t="s">
        <v>6</v>
      </c>
      <c r="E5" s="3" t="s">
        <v>7</v>
      </c>
      <c r="F5" s="3" t="s">
        <v>8</v>
      </c>
      <c r="G5" s="3" t="s">
        <v>9</v>
      </c>
      <c r="H5" s="3" t="s">
        <v>10</v>
      </c>
      <c r="I5" s="3" t="s">
        <v>11</v>
      </c>
      <c r="J5" s="3" t="s">
        <v>12</v>
      </c>
    </row>
    <row r="6" customFormat="false" ht="15" hidden="false" customHeight="false" outlineLevel="0" collapsed="false">
      <c r="A6" s="4" t="s">
        <v>13</v>
      </c>
      <c r="B6" s="5"/>
      <c r="C6" s="5"/>
      <c r="D6" s="5"/>
      <c r="E6" s="5"/>
      <c r="F6" s="5"/>
      <c r="G6" s="5"/>
      <c r="H6" s="5"/>
      <c r="I6" s="5"/>
      <c r="J6" s="5"/>
    </row>
    <row r="7" customFormat="false" ht="35.05" hidden="false" customHeight="false" outlineLevel="0" collapsed="false">
      <c r="A7" s="6" t="s">
        <v>13</v>
      </c>
      <c r="B7" s="6" t="s">
        <v>14</v>
      </c>
      <c r="C7" s="6" t="s">
        <v>15</v>
      </c>
      <c r="D7" s="6" t="s">
        <v>16</v>
      </c>
      <c r="E7" s="7" t="n">
        <v>1</v>
      </c>
      <c r="F7" s="8" t="n">
        <v>900</v>
      </c>
      <c r="G7" s="9" t="n">
        <f aca="false">E7*F7</f>
        <v>900</v>
      </c>
      <c r="H7" s="10" t="n">
        <v>1300</v>
      </c>
      <c r="I7" s="11" t="n">
        <f aca="false">E7*H7</f>
        <v>1300</v>
      </c>
      <c r="J7" s="6" t="s">
        <v>17</v>
      </c>
    </row>
    <row r="8" customFormat="false" ht="23.85" hidden="false" customHeight="false" outlineLevel="0" collapsed="false">
      <c r="A8" s="6" t="s">
        <v>13</v>
      </c>
      <c r="B8" s="6" t="s">
        <v>18</v>
      </c>
      <c r="C8" s="6" t="s">
        <v>19</v>
      </c>
      <c r="D8" s="6" t="s">
        <v>16</v>
      </c>
      <c r="E8" s="7" t="n">
        <v>1</v>
      </c>
      <c r="F8" s="8" t="n">
        <v>120</v>
      </c>
      <c r="G8" s="9" t="n">
        <f aca="false">E8*F8</f>
        <v>120</v>
      </c>
      <c r="H8" s="10" t="n">
        <v>220</v>
      </c>
      <c r="I8" s="11" t="n">
        <f aca="false">E8*H8</f>
        <v>220</v>
      </c>
      <c r="J8" s="6" t="s">
        <v>20</v>
      </c>
    </row>
    <row r="9" customFormat="false" ht="15" hidden="false" customHeight="false" outlineLevel="0" collapsed="false">
      <c r="A9" s="6" t="s">
        <v>13</v>
      </c>
      <c r="B9" s="6" t="s">
        <v>21</v>
      </c>
      <c r="C9" s="6" t="s">
        <v>22</v>
      </c>
      <c r="D9" s="6" t="s">
        <v>16</v>
      </c>
      <c r="E9" s="7" t="n">
        <v>1</v>
      </c>
      <c r="F9" s="8" t="n">
        <v>40</v>
      </c>
      <c r="G9" s="9" t="n">
        <f aca="false">E9*F9</f>
        <v>40</v>
      </c>
      <c r="H9" s="10" t="n">
        <v>80</v>
      </c>
      <c r="I9" s="11" t="n">
        <f aca="false">E9*H9</f>
        <v>80</v>
      </c>
      <c r="J9" s="6" t="s">
        <v>23</v>
      </c>
    </row>
    <row r="10" customFormat="false" ht="23.85" hidden="false" customHeight="false" outlineLevel="0" collapsed="false">
      <c r="A10" s="6" t="s">
        <v>13</v>
      </c>
      <c r="B10" s="6" t="s">
        <v>24</v>
      </c>
      <c r="C10" s="6" t="s">
        <v>25</v>
      </c>
      <c r="D10" s="6" t="s">
        <v>26</v>
      </c>
      <c r="E10" s="7" t="n">
        <v>4</v>
      </c>
      <c r="F10" s="8" t="n">
        <v>45</v>
      </c>
      <c r="G10" s="9" t="n">
        <f aca="false">E10*F10</f>
        <v>180</v>
      </c>
      <c r="H10" s="10" t="n">
        <v>22</v>
      </c>
      <c r="I10" s="11" t="n">
        <f aca="false">E10*H10</f>
        <v>88</v>
      </c>
      <c r="J10" s="6" t="s">
        <v>27</v>
      </c>
    </row>
    <row r="11" customFormat="false" ht="15" hidden="false" customHeight="false" outlineLevel="0" collapsed="false">
      <c r="A11" s="4" t="s">
        <v>28</v>
      </c>
      <c r="B11" s="5"/>
      <c r="C11" s="5"/>
      <c r="D11" s="5"/>
      <c r="E11" s="5"/>
      <c r="F11" s="5"/>
      <c r="G11" s="5"/>
      <c r="H11" s="5"/>
      <c r="I11" s="5"/>
      <c r="J11" s="5"/>
    </row>
    <row r="12" customFormat="false" ht="23.85" hidden="false" customHeight="false" outlineLevel="0" collapsed="false">
      <c r="A12" s="6" t="s">
        <v>28</v>
      </c>
      <c r="B12" s="6" t="s">
        <v>29</v>
      </c>
      <c r="C12" s="6" t="s">
        <v>30</v>
      </c>
      <c r="D12" s="6" t="s">
        <v>31</v>
      </c>
      <c r="E12" s="7" t="n">
        <v>4</v>
      </c>
      <c r="F12" s="8" t="n">
        <v>135</v>
      </c>
      <c r="G12" s="9" t="n">
        <f aca="false">E12*F12</f>
        <v>540</v>
      </c>
      <c r="H12" s="10" t="n">
        <v>120</v>
      </c>
      <c r="I12" s="11" t="n">
        <f aca="false">E12*H12</f>
        <v>480</v>
      </c>
      <c r="J12" s="6" t="s">
        <v>32</v>
      </c>
    </row>
    <row r="13" customFormat="false" ht="15" hidden="false" customHeight="false" outlineLevel="0" collapsed="false">
      <c r="A13" s="6" t="s">
        <v>28</v>
      </c>
      <c r="B13" s="6" t="s">
        <v>33</v>
      </c>
      <c r="C13" s="6" t="s">
        <v>34</v>
      </c>
      <c r="D13" s="6" t="s">
        <v>16</v>
      </c>
      <c r="E13" s="7" t="n">
        <v>4</v>
      </c>
      <c r="F13" s="8" t="n">
        <v>22</v>
      </c>
      <c r="G13" s="9" t="n">
        <f aca="false">E13*F13</f>
        <v>88</v>
      </c>
      <c r="H13" s="10" t="n">
        <v>22</v>
      </c>
      <c r="I13" s="11" t="n">
        <f aca="false">E13*H13</f>
        <v>88</v>
      </c>
      <c r="J13" s="6" t="s">
        <v>35</v>
      </c>
    </row>
    <row r="14" customFormat="false" ht="23.85" hidden="false" customHeight="false" outlineLevel="0" collapsed="false">
      <c r="A14" s="6" t="s">
        <v>28</v>
      </c>
      <c r="B14" s="6" t="s">
        <v>36</v>
      </c>
      <c r="C14" s="6" t="s">
        <v>37</v>
      </c>
      <c r="D14" s="6" t="s">
        <v>16</v>
      </c>
      <c r="E14" s="7" t="n">
        <v>4</v>
      </c>
      <c r="F14" s="8" t="n">
        <v>90</v>
      </c>
      <c r="G14" s="9" t="n">
        <f aca="false">E14*F14</f>
        <v>360</v>
      </c>
      <c r="H14" s="10" t="n">
        <v>36</v>
      </c>
      <c r="I14" s="11" t="n">
        <f aca="false">E14*H14</f>
        <v>144</v>
      </c>
      <c r="J14" s="6"/>
    </row>
    <row r="15" customFormat="false" ht="15" hidden="false" customHeight="false" outlineLevel="0" collapsed="false">
      <c r="A15" s="4" t="s">
        <v>38</v>
      </c>
      <c r="B15" s="5"/>
      <c r="C15" s="5"/>
      <c r="D15" s="5"/>
      <c r="E15" s="5"/>
      <c r="F15" s="5"/>
      <c r="G15" s="5"/>
      <c r="H15" s="5"/>
      <c r="I15" s="5"/>
      <c r="J15" s="5"/>
    </row>
    <row r="16" customFormat="false" ht="23.85" hidden="false" customHeight="false" outlineLevel="0" collapsed="false">
      <c r="A16" s="6" t="s">
        <v>38</v>
      </c>
      <c r="B16" s="6" t="s">
        <v>39</v>
      </c>
      <c r="C16" s="6" t="s">
        <v>40</v>
      </c>
      <c r="D16" s="6" t="s">
        <v>31</v>
      </c>
      <c r="E16" s="7" t="n">
        <v>1</v>
      </c>
      <c r="F16" s="8" t="n">
        <v>150</v>
      </c>
      <c r="G16" s="9" t="n">
        <f aca="false">E16*F16</f>
        <v>150</v>
      </c>
      <c r="H16" s="10" t="n">
        <v>180</v>
      </c>
      <c r="I16" s="11" t="n">
        <f aca="false">E16*H16</f>
        <v>180</v>
      </c>
      <c r="J16" s="6" t="s">
        <v>41</v>
      </c>
    </row>
    <row r="17" customFormat="false" ht="23.85" hidden="false" customHeight="false" outlineLevel="0" collapsed="false">
      <c r="A17" s="6" t="s">
        <v>38</v>
      </c>
      <c r="B17" s="6" t="s">
        <v>42</v>
      </c>
      <c r="C17" s="6" t="s">
        <v>43</v>
      </c>
      <c r="D17" s="6" t="s">
        <v>44</v>
      </c>
      <c r="E17" s="7" t="n">
        <v>1</v>
      </c>
      <c r="F17" s="8" t="n">
        <v>35</v>
      </c>
      <c r="G17" s="9" t="n">
        <f aca="false">E17*F17</f>
        <v>35</v>
      </c>
      <c r="H17" s="10" t="n">
        <v>30</v>
      </c>
      <c r="I17" s="11" t="n">
        <f aca="false">E17*H17</f>
        <v>30</v>
      </c>
      <c r="J17" s="6" t="s">
        <v>45</v>
      </c>
    </row>
    <row r="18" customFormat="false" ht="23.85" hidden="false" customHeight="false" outlineLevel="0" collapsed="false">
      <c r="A18" s="6" t="s">
        <v>38</v>
      </c>
      <c r="B18" s="6" t="s">
        <v>46</v>
      </c>
      <c r="C18" s="6" t="s">
        <v>47</v>
      </c>
      <c r="D18" s="6" t="s">
        <v>16</v>
      </c>
      <c r="E18" s="7" t="n">
        <v>1</v>
      </c>
      <c r="F18" s="8" t="n">
        <v>130</v>
      </c>
      <c r="G18" s="9" t="n">
        <f aca="false">E18*F18</f>
        <v>130</v>
      </c>
      <c r="H18" s="10" t="n">
        <v>60</v>
      </c>
      <c r="I18" s="11" t="n">
        <f aca="false">E18*H18</f>
        <v>60</v>
      </c>
      <c r="J18" s="6"/>
    </row>
    <row r="19" customFormat="false" ht="15" hidden="false" customHeight="false" outlineLevel="0" collapsed="false">
      <c r="A19" s="4" t="s">
        <v>48</v>
      </c>
      <c r="B19" s="5"/>
      <c r="C19" s="5"/>
      <c r="D19" s="5"/>
      <c r="E19" s="5"/>
      <c r="F19" s="5"/>
      <c r="G19" s="5"/>
      <c r="H19" s="5"/>
      <c r="I19" s="5"/>
      <c r="J19" s="5"/>
    </row>
    <row r="20" customFormat="false" ht="23.85" hidden="false" customHeight="false" outlineLevel="0" collapsed="false">
      <c r="A20" s="6" t="s">
        <v>48</v>
      </c>
      <c r="B20" s="6" t="s">
        <v>49</v>
      </c>
      <c r="C20" s="6" t="s">
        <v>50</v>
      </c>
      <c r="D20" s="6" t="s">
        <v>51</v>
      </c>
      <c r="E20" s="7" t="n">
        <v>1</v>
      </c>
      <c r="F20" s="8" t="n">
        <v>280</v>
      </c>
      <c r="G20" s="9" t="n">
        <f aca="false">E20*F20</f>
        <v>280</v>
      </c>
      <c r="H20" s="10" t="n">
        <v>900</v>
      </c>
      <c r="I20" s="11" t="n">
        <f aca="false">E20*H20</f>
        <v>900</v>
      </c>
      <c r="J20" s="6" t="s">
        <v>52</v>
      </c>
    </row>
    <row r="21" customFormat="false" ht="23.85" hidden="false" customHeight="false" outlineLevel="0" collapsed="false">
      <c r="A21" s="6" t="s">
        <v>48</v>
      </c>
      <c r="B21" s="6" t="s">
        <v>53</v>
      </c>
      <c r="C21" s="6" t="s">
        <v>54</v>
      </c>
      <c r="D21" s="6" t="s">
        <v>55</v>
      </c>
      <c r="E21" s="7" t="n">
        <v>1</v>
      </c>
      <c r="F21" s="8" t="n">
        <v>30</v>
      </c>
      <c r="G21" s="9" t="n">
        <f aca="false">E21*F21</f>
        <v>30</v>
      </c>
      <c r="H21" s="10" t="n">
        <v>20</v>
      </c>
      <c r="I21" s="11" t="n">
        <f aca="false">E21*H21</f>
        <v>20</v>
      </c>
      <c r="J21" s="6" t="s">
        <v>56</v>
      </c>
    </row>
    <row r="22" customFormat="false" ht="15" hidden="false" customHeight="false" outlineLevel="0" collapsed="false">
      <c r="A22" s="6" t="s">
        <v>48</v>
      </c>
      <c r="B22" s="6" t="s">
        <v>57</v>
      </c>
      <c r="C22" s="6" t="s">
        <v>58</v>
      </c>
      <c r="D22" s="6" t="s">
        <v>55</v>
      </c>
      <c r="E22" s="7" t="n">
        <v>1</v>
      </c>
      <c r="F22" s="8" t="n">
        <v>12</v>
      </c>
      <c r="G22" s="9" t="n">
        <f aca="false">E22*F22</f>
        <v>12</v>
      </c>
      <c r="H22" s="10" t="n">
        <v>5</v>
      </c>
      <c r="I22" s="11" t="n">
        <f aca="false">E22*H22</f>
        <v>5</v>
      </c>
      <c r="J22" s="6" t="s">
        <v>59</v>
      </c>
    </row>
    <row r="23" customFormat="false" ht="23.85" hidden="false" customHeight="false" outlineLevel="0" collapsed="false">
      <c r="A23" s="6" t="s">
        <v>48</v>
      </c>
      <c r="B23" s="6" t="s">
        <v>60</v>
      </c>
      <c r="C23" s="6" t="s">
        <v>61</v>
      </c>
      <c r="D23" s="6" t="s">
        <v>16</v>
      </c>
      <c r="E23" s="7" t="n">
        <v>1</v>
      </c>
      <c r="F23" s="8" t="n">
        <v>25</v>
      </c>
      <c r="G23" s="9" t="n">
        <f aca="false">E23*F23</f>
        <v>25</v>
      </c>
      <c r="H23" s="10" t="n">
        <v>10</v>
      </c>
      <c r="I23" s="11" t="n">
        <f aca="false">E23*H23</f>
        <v>10</v>
      </c>
      <c r="J23" s="6" t="s">
        <v>62</v>
      </c>
    </row>
    <row r="24" customFormat="false" ht="15" hidden="false" customHeight="false" outlineLevel="0" collapsed="false">
      <c r="A24" s="6" t="s">
        <v>48</v>
      </c>
      <c r="B24" s="6" t="s">
        <v>63</v>
      </c>
      <c r="C24" s="6" t="s">
        <v>64</v>
      </c>
      <c r="D24" s="6" t="s">
        <v>44</v>
      </c>
      <c r="E24" s="7" t="n">
        <v>1</v>
      </c>
      <c r="F24" s="8" t="n">
        <v>45</v>
      </c>
      <c r="G24" s="9" t="n">
        <f aca="false">E24*F24</f>
        <v>45</v>
      </c>
      <c r="H24" s="10" t="n">
        <v>20</v>
      </c>
      <c r="I24" s="11" t="n">
        <f aca="false">E24*H24</f>
        <v>20</v>
      </c>
      <c r="J24" s="6" t="s">
        <v>65</v>
      </c>
    </row>
    <row r="25" customFormat="false" ht="15" hidden="false" customHeight="false" outlineLevel="0" collapsed="false">
      <c r="A25" s="6" t="s">
        <v>48</v>
      </c>
      <c r="B25" s="6" t="s">
        <v>66</v>
      </c>
      <c r="C25" s="6" t="s">
        <v>67</v>
      </c>
      <c r="D25" s="6" t="s">
        <v>16</v>
      </c>
      <c r="E25" s="7" t="n">
        <v>1</v>
      </c>
      <c r="F25" s="8" t="n">
        <v>15</v>
      </c>
      <c r="G25" s="9" t="n">
        <f aca="false">E25*F25</f>
        <v>15</v>
      </c>
      <c r="H25" s="10" t="n">
        <v>5</v>
      </c>
      <c r="I25" s="11" t="n">
        <f aca="false">E25*H25</f>
        <v>5</v>
      </c>
      <c r="J25" s="6" t="s">
        <v>68</v>
      </c>
    </row>
    <row r="26" customFormat="false" ht="23.85" hidden="false" customHeight="false" outlineLevel="0" collapsed="false">
      <c r="A26" s="6" t="s">
        <v>48</v>
      </c>
      <c r="B26" s="6" t="s">
        <v>69</v>
      </c>
      <c r="C26" s="6" t="s">
        <v>70</v>
      </c>
      <c r="D26" s="6" t="s">
        <v>16</v>
      </c>
      <c r="E26" s="7" t="n">
        <v>1</v>
      </c>
      <c r="F26" s="8" t="n">
        <v>25</v>
      </c>
      <c r="G26" s="9" t="n">
        <f aca="false">E26*F26</f>
        <v>25</v>
      </c>
      <c r="H26" s="10" t="n">
        <v>20</v>
      </c>
      <c r="I26" s="11" t="n">
        <f aca="false">E26*H26</f>
        <v>20</v>
      </c>
      <c r="J26" s="6" t="s">
        <v>71</v>
      </c>
    </row>
    <row r="27" customFormat="false" ht="23.85" hidden="false" customHeight="false" outlineLevel="0" collapsed="false">
      <c r="A27" s="6" t="s">
        <v>48</v>
      </c>
      <c r="B27" s="6" t="s">
        <v>72</v>
      </c>
      <c r="C27" s="6" t="s">
        <v>73</v>
      </c>
      <c r="D27" s="6" t="s">
        <v>74</v>
      </c>
      <c r="E27" s="7" t="n">
        <v>1</v>
      </c>
      <c r="F27" s="8" t="n">
        <v>60</v>
      </c>
      <c r="G27" s="9" t="n">
        <f aca="false">E27*F27</f>
        <v>60</v>
      </c>
      <c r="H27" s="10" t="n">
        <v>150</v>
      </c>
      <c r="I27" s="11" t="n">
        <f aca="false">E27*H27</f>
        <v>150</v>
      </c>
      <c r="J27" s="6" t="s">
        <v>75</v>
      </c>
    </row>
    <row r="28" customFormat="false" ht="15" hidden="false" customHeight="false" outlineLevel="0" collapsed="false">
      <c r="A28" s="4" t="s">
        <v>76</v>
      </c>
      <c r="B28" s="5"/>
      <c r="C28" s="5"/>
      <c r="D28" s="5"/>
      <c r="E28" s="5"/>
      <c r="F28" s="5"/>
      <c r="G28" s="5"/>
      <c r="H28" s="5"/>
      <c r="I28" s="5"/>
      <c r="J28" s="5"/>
    </row>
    <row r="29" customFormat="false" ht="35.05" hidden="false" customHeight="false" outlineLevel="0" collapsed="false">
      <c r="A29" s="6" t="s">
        <v>76</v>
      </c>
      <c r="B29" s="6" t="s">
        <v>77</v>
      </c>
      <c r="C29" s="6" t="s">
        <v>78</v>
      </c>
      <c r="D29" s="6" t="s">
        <v>79</v>
      </c>
      <c r="E29" s="7" t="n">
        <v>1</v>
      </c>
      <c r="F29" s="8" t="n">
        <v>600</v>
      </c>
      <c r="G29" s="9" t="n">
        <f aca="false">E29*F29</f>
        <v>600</v>
      </c>
      <c r="H29" s="10" t="n">
        <v>450</v>
      </c>
      <c r="I29" s="11" t="n">
        <f aca="false">E29*H29</f>
        <v>450</v>
      </c>
      <c r="J29" s="6" t="s">
        <v>80</v>
      </c>
    </row>
    <row r="30" customFormat="false" ht="15" hidden="false" customHeight="false" outlineLevel="0" collapsed="false">
      <c r="A30" s="6" t="s">
        <v>76</v>
      </c>
      <c r="B30" s="6" t="s">
        <v>81</v>
      </c>
      <c r="C30" s="6" t="s">
        <v>82</v>
      </c>
      <c r="D30" s="6" t="s">
        <v>16</v>
      </c>
      <c r="E30" s="7" t="n">
        <v>1</v>
      </c>
      <c r="F30" s="8" t="n">
        <v>230</v>
      </c>
      <c r="G30" s="9" t="n">
        <f aca="false">E30*F30</f>
        <v>230</v>
      </c>
      <c r="H30" s="10" t="n">
        <v>160</v>
      </c>
      <c r="I30" s="11" t="n">
        <f aca="false">E30*H30</f>
        <v>160</v>
      </c>
      <c r="J30" s="6" t="s">
        <v>83</v>
      </c>
    </row>
    <row r="31" customFormat="false" ht="15" hidden="false" customHeight="false" outlineLevel="0" collapsed="false">
      <c r="A31" s="4" t="s">
        <v>84</v>
      </c>
      <c r="B31" s="5"/>
      <c r="C31" s="5"/>
      <c r="D31" s="5"/>
      <c r="E31" s="5"/>
      <c r="F31" s="5"/>
      <c r="G31" s="5"/>
      <c r="H31" s="5"/>
      <c r="I31" s="5"/>
      <c r="J31" s="5"/>
    </row>
    <row r="32" customFormat="false" ht="23.85" hidden="false" customHeight="false" outlineLevel="0" collapsed="false">
      <c r="A32" s="6" t="s">
        <v>84</v>
      </c>
      <c r="B32" s="6" t="s">
        <v>85</v>
      </c>
      <c r="C32" s="6" t="s">
        <v>86</v>
      </c>
      <c r="D32" s="6" t="s">
        <v>16</v>
      </c>
      <c r="E32" s="7" t="n">
        <v>1</v>
      </c>
      <c r="F32" s="8" t="n">
        <v>750</v>
      </c>
      <c r="G32" s="9" t="n">
        <f aca="false">E32*F32</f>
        <v>750</v>
      </c>
      <c r="H32" s="10" t="n">
        <v>40</v>
      </c>
      <c r="I32" s="11" t="n">
        <f aca="false">E32*H32</f>
        <v>40</v>
      </c>
      <c r="J32" s="6" t="s">
        <v>87</v>
      </c>
    </row>
    <row r="33" customFormat="false" ht="23.85" hidden="false" customHeight="false" outlineLevel="0" collapsed="false">
      <c r="A33" s="6" t="s">
        <v>84</v>
      </c>
      <c r="B33" s="6" t="s">
        <v>88</v>
      </c>
      <c r="C33" s="6" t="s">
        <v>89</v>
      </c>
      <c r="D33" s="6" t="s">
        <v>16</v>
      </c>
      <c r="E33" s="7" t="n">
        <v>1</v>
      </c>
      <c r="F33" s="8" t="n">
        <v>80</v>
      </c>
      <c r="G33" s="9" t="n">
        <f aca="false">E33*F33</f>
        <v>80</v>
      </c>
      <c r="H33" s="10" t="n">
        <v>20</v>
      </c>
      <c r="I33" s="11" t="n">
        <f aca="false">E33*H33</f>
        <v>20</v>
      </c>
      <c r="J33" s="6" t="s">
        <v>90</v>
      </c>
    </row>
    <row r="34" customFormat="false" ht="23.85" hidden="false" customHeight="false" outlineLevel="0" collapsed="false">
      <c r="A34" s="6" t="s">
        <v>84</v>
      </c>
      <c r="B34" s="6" t="s">
        <v>91</v>
      </c>
      <c r="C34" s="6" t="s">
        <v>92</v>
      </c>
      <c r="D34" s="6" t="s">
        <v>93</v>
      </c>
      <c r="E34" s="7" t="n">
        <v>1</v>
      </c>
      <c r="F34" s="8" t="n">
        <v>290</v>
      </c>
      <c r="G34" s="9" t="n">
        <f aca="false">E34*F34</f>
        <v>290</v>
      </c>
      <c r="H34" s="10" t="n">
        <v>60</v>
      </c>
      <c r="I34" s="11" t="n">
        <f aca="false">E34*H34</f>
        <v>60</v>
      </c>
      <c r="J34" s="6" t="s">
        <v>94</v>
      </c>
    </row>
    <row r="35" customFormat="false" ht="15" hidden="false" customHeight="false" outlineLevel="0" collapsed="false">
      <c r="A35" s="6" t="s">
        <v>84</v>
      </c>
      <c r="B35" s="6" t="s">
        <v>95</v>
      </c>
      <c r="C35" s="6" t="s">
        <v>96</v>
      </c>
      <c r="D35" s="6" t="s">
        <v>16</v>
      </c>
      <c r="E35" s="7" t="n">
        <v>1</v>
      </c>
      <c r="F35" s="8" t="n">
        <v>150</v>
      </c>
      <c r="G35" s="9" t="n">
        <f aca="false">E35*F35</f>
        <v>150</v>
      </c>
      <c r="H35" s="10" t="n">
        <v>35</v>
      </c>
      <c r="I35" s="11" t="n">
        <f aca="false">E35*H35</f>
        <v>35</v>
      </c>
      <c r="J35" s="6" t="s">
        <v>97</v>
      </c>
    </row>
    <row r="36" customFormat="false" ht="15" hidden="false" customHeight="false" outlineLevel="0" collapsed="false">
      <c r="A36" s="6" t="s">
        <v>84</v>
      </c>
      <c r="B36" s="6" t="s">
        <v>98</v>
      </c>
      <c r="C36" s="6" t="s">
        <v>99</v>
      </c>
      <c r="D36" s="6" t="s">
        <v>16</v>
      </c>
      <c r="E36" s="7" t="n">
        <v>1</v>
      </c>
      <c r="F36" s="8" t="n">
        <v>100</v>
      </c>
      <c r="G36" s="9" t="n">
        <f aca="false">E36*F36</f>
        <v>100</v>
      </c>
      <c r="H36" s="10" t="n">
        <v>15</v>
      </c>
      <c r="I36" s="11" t="n">
        <f aca="false">E36*H36</f>
        <v>15</v>
      </c>
      <c r="J36" s="6" t="s">
        <v>100</v>
      </c>
    </row>
    <row r="37" customFormat="false" ht="23.85" hidden="false" customHeight="false" outlineLevel="0" collapsed="false">
      <c r="A37" s="6" t="s">
        <v>84</v>
      </c>
      <c r="B37" s="6" t="s">
        <v>101</v>
      </c>
      <c r="C37" s="6" t="s">
        <v>102</v>
      </c>
      <c r="D37" s="6" t="s">
        <v>16</v>
      </c>
      <c r="E37" s="7" t="n">
        <v>1</v>
      </c>
      <c r="F37" s="8" t="n">
        <v>349</v>
      </c>
      <c r="G37" s="9" t="n">
        <f aca="false">E37*F37</f>
        <v>349</v>
      </c>
      <c r="H37" s="10" t="n">
        <v>8</v>
      </c>
      <c r="I37" s="11" t="n">
        <f aca="false">E37*H37</f>
        <v>8</v>
      </c>
      <c r="J37" s="6" t="s">
        <v>103</v>
      </c>
    </row>
    <row r="38" customFormat="false" ht="15" hidden="false" customHeight="false" outlineLevel="0" collapsed="false">
      <c r="A38" s="4" t="s">
        <v>104</v>
      </c>
      <c r="B38" s="5"/>
      <c r="C38" s="5"/>
      <c r="D38" s="5"/>
      <c r="E38" s="5"/>
      <c r="F38" s="5"/>
      <c r="G38" s="5"/>
      <c r="H38" s="5"/>
      <c r="I38" s="5"/>
      <c r="J38" s="5"/>
    </row>
    <row r="39" customFormat="false" ht="23.85" hidden="false" customHeight="false" outlineLevel="0" collapsed="false">
      <c r="A39" s="6" t="s">
        <v>104</v>
      </c>
      <c r="B39" s="6" t="s">
        <v>105</v>
      </c>
      <c r="C39" s="6" t="s">
        <v>106</v>
      </c>
      <c r="D39" s="6" t="s">
        <v>107</v>
      </c>
      <c r="E39" s="7" t="n">
        <v>1</v>
      </c>
      <c r="F39" s="8" t="n">
        <v>120</v>
      </c>
      <c r="G39" s="9" t="n">
        <f aca="false">E39*F39</f>
        <v>120</v>
      </c>
      <c r="H39" s="10" t="n">
        <v>100</v>
      </c>
      <c r="I39" s="11" t="n">
        <f aca="false">E39*H39</f>
        <v>100</v>
      </c>
      <c r="J39" s="6" t="s">
        <v>108</v>
      </c>
    </row>
    <row r="40" customFormat="false" ht="23.85" hidden="false" customHeight="false" outlineLevel="0" collapsed="false">
      <c r="A40" s="6" t="s">
        <v>104</v>
      </c>
      <c r="B40" s="6" t="s">
        <v>109</v>
      </c>
      <c r="C40" s="6" t="s">
        <v>110</v>
      </c>
      <c r="D40" s="6" t="s">
        <v>16</v>
      </c>
      <c r="E40" s="7" t="n">
        <v>1</v>
      </c>
      <c r="F40" s="8" t="n">
        <v>1500</v>
      </c>
      <c r="G40" s="9" t="n">
        <f aca="false">E40*F40</f>
        <v>1500</v>
      </c>
      <c r="H40" s="10" t="n">
        <v>60</v>
      </c>
      <c r="I40" s="11" t="n">
        <f aca="false">E40*H40</f>
        <v>60</v>
      </c>
      <c r="J40" s="6" t="s">
        <v>111</v>
      </c>
    </row>
    <row r="41" customFormat="false" ht="15" hidden="false" customHeight="false" outlineLevel="0" collapsed="false">
      <c r="A41" s="4" t="s">
        <v>112</v>
      </c>
      <c r="B41" s="5"/>
      <c r="C41" s="5"/>
      <c r="D41" s="5"/>
      <c r="E41" s="5"/>
      <c r="F41" s="5"/>
      <c r="G41" s="5"/>
      <c r="H41" s="5"/>
      <c r="I41" s="5"/>
      <c r="J41" s="5"/>
    </row>
    <row r="42" customFormat="false" ht="35.05" hidden="false" customHeight="false" outlineLevel="0" collapsed="false">
      <c r="A42" s="6" t="s">
        <v>112</v>
      </c>
      <c r="B42" s="6" t="s">
        <v>113</v>
      </c>
      <c r="C42" s="6" t="s">
        <v>114</v>
      </c>
      <c r="D42" s="6" t="s">
        <v>115</v>
      </c>
      <c r="E42" s="7" t="n">
        <v>1</v>
      </c>
      <c r="F42" s="8" t="n">
        <v>80</v>
      </c>
      <c r="G42" s="9" t="n">
        <f aca="false">E42*F42</f>
        <v>80</v>
      </c>
      <c r="H42" s="10" t="n">
        <v>50</v>
      </c>
      <c r="I42" s="11" t="n">
        <f aca="false">E42*H42</f>
        <v>50</v>
      </c>
      <c r="J42" s="6" t="s">
        <v>116</v>
      </c>
    </row>
    <row r="43" customFormat="false" ht="15" hidden="false" customHeight="false" outlineLevel="0" collapsed="false">
      <c r="A43" s="6" t="s">
        <v>112</v>
      </c>
      <c r="B43" s="6" t="s">
        <v>117</v>
      </c>
      <c r="C43" s="6" t="s">
        <v>118</v>
      </c>
      <c r="D43" s="6" t="s">
        <v>119</v>
      </c>
      <c r="E43" s="7" t="n">
        <v>1</v>
      </c>
      <c r="F43" s="8" t="n">
        <v>110</v>
      </c>
      <c r="G43" s="9" t="n">
        <f aca="false">E43*F43</f>
        <v>110</v>
      </c>
      <c r="H43" s="10" t="n">
        <v>20</v>
      </c>
      <c r="I43" s="11" t="n">
        <f aca="false">E43*H43</f>
        <v>20</v>
      </c>
      <c r="J43" s="6" t="s">
        <v>120</v>
      </c>
    </row>
    <row r="44" customFormat="false" ht="15" hidden="false" customHeight="false" outlineLevel="0" collapsed="false">
      <c r="A44" s="6" t="s">
        <v>112</v>
      </c>
      <c r="B44" s="6" t="s">
        <v>121</v>
      </c>
      <c r="C44" s="6" t="s">
        <v>122</v>
      </c>
      <c r="D44" s="6" t="s">
        <v>123</v>
      </c>
      <c r="E44" s="7" t="n">
        <v>1</v>
      </c>
      <c r="F44" s="8" t="n">
        <v>5</v>
      </c>
      <c r="G44" s="9" t="n">
        <f aca="false">E44*F44</f>
        <v>5</v>
      </c>
      <c r="H44" s="10" t="n">
        <v>20</v>
      </c>
      <c r="I44" s="11" t="n">
        <f aca="false">E44*H44</f>
        <v>20</v>
      </c>
      <c r="J44" s="6"/>
    </row>
    <row r="45" customFormat="false" ht="15" hidden="false" customHeight="false" outlineLevel="0" collapsed="false">
      <c r="A45" s="6" t="s">
        <v>112</v>
      </c>
      <c r="B45" s="6" t="s">
        <v>124</v>
      </c>
      <c r="C45" s="6" t="s">
        <v>125</v>
      </c>
      <c r="D45" s="6" t="s">
        <v>126</v>
      </c>
      <c r="E45" s="7" t="n">
        <v>1</v>
      </c>
      <c r="F45" s="8" t="n">
        <v>80</v>
      </c>
      <c r="G45" s="9" t="n">
        <f aca="false">E45*F45</f>
        <v>80</v>
      </c>
      <c r="H45" s="10" t="n">
        <v>35</v>
      </c>
      <c r="I45" s="11" t="n">
        <f aca="false">E45*H45</f>
        <v>35</v>
      </c>
      <c r="J45" s="6" t="s">
        <v>127</v>
      </c>
    </row>
    <row r="46" customFormat="false" ht="15" hidden="false" customHeight="false" outlineLevel="0" collapsed="false">
      <c r="A46" s="6" t="s">
        <v>112</v>
      </c>
      <c r="B46" s="6" t="s">
        <v>128</v>
      </c>
      <c r="C46" s="6" t="s">
        <v>129</v>
      </c>
      <c r="D46" s="6" t="s">
        <v>130</v>
      </c>
      <c r="E46" s="7" t="n">
        <v>2</v>
      </c>
      <c r="F46" s="8" t="n">
        <v>15</v>
      </c>
      <c r="G46" s="9" t="n">
        <f aca="false">E46*F46</f>
        <v>30</v>
      </c>
      <c r="H46" s="10" t="n">
        <v>1</v>
      </c>
      <c r="I46" s="11" t="n">
        <f aca="false">E46*H46</f>
        <v>2</v>
      </c>
      <c r="J46" s="6" t="s">
        <v>131</v>
      </c>
    </row>
    <row r="47" customFormat="false" ht="15" hidden="false" customHeight="false" outlineLevel="0" collapsed="false">
      <c r="A47" s="4" t="s">
        <v>132</v>
      </c>
      <c r="B47" s="5"/>
      <c r="C47" s="5"/>
      <c r="D47" s="5"/>
      <c r="E47" s="5"/>
      <c r="F47" s="5"/>
      <c r="G47" s="5"/>
      <c r="H47" s="5"/>
      <c r="I47" s="5"/>
      <c r="J47" s="5"/>
    </row>
    <row r="48" customFormat="false" ht="23.85" hidden="false" customHeight="false" outlineLevel="0" collapsed="false">
      <c r="A48" s="6" t="s">
        <v>132</v>
      </c>
      <c r="B48" s="6" t="s">
        <v>133</v>
      </c>
      <c r="C48" s="6" t="s">
        <v>134</v>
      </c>
      <c r="D48" s="6" t="s">
        <v>16</v>
      </c>
      <c r="E48" s="7" t="n">
        <v>1</v>
      </c>
      <c r="F48" s="8" t="n">
        <v>120</v>
      </c>
      <c r="G48" s="9" t="n">
        <f aca="false">E48*F48</f>
        <v>120</v>
      </c>
      <c r="H48" s="10" t="n">
        <v>120</v>
      </c>
      <c r="I48" s="11" t="n">
        <f aca="false">E48*H48</f>
        <v>120</v>
      </c>
      <c r="J48" s="6" t="s">
        <v>135</v>
      </c>
    </row>
    <row r="49" customFormat="false" ht="15" hidden="false" customHeight="false" outlineLevel="0" collapsed="false">
      <c r="A49" s="4" t="s">
        <v>136</v>
      </c>
      <c r="B49" s="5"/>
      <c r="C49" s="5"/>
      <c r="D49" s="5"/>
      <c r="E49" s="5"/>
      <c r="F49" s="5"/>
      <c r="G49" s="5"/>
      <c r="H49" s="5"/>
      <c r="I49" s="5"/>
      <c r="J49" s="5"/>
    </row>
    <row r="50" customFormat="false" ht="15" hidden="false" customHeight="false" outlineLevel="0" collapsed="false">
      <c r="A50" s="6" t="s">
        <v>136</v>
      </c>
      <c r="B50" s="6" t="s">
        <v>137</v>
      </c>
      <c r="C50" s="6" t="s">
        <v>138</v>
      </c>
      <c r="D50" s="6" t="s">
        <v>139</v>
      </c>
      <c r="E50" s="7" t="n">
        <v>1</v>
      </c>
      <c r="F50" s="8" t="n">
        <v>25</v>
      </c>
      <c r="G50" s="9" t="n">
        <f aca="false">E50*F50</f>
        <v>25</v>
      </c>
      <c r="H50" s="10" t="n">
        <v>20</v>
      </c>
      <c r="I50" s="11" t="n">
        <f aca="false">E50*H50</f>
        <v>20</v>
      </c>
      <c r="J50" s="6" t="s">
        <v>140</v>
      </c>
    </row>
    <row r="51" customFormat="false" ht="23.85" hidden="false" customHeight="false" outlineLevel="0" collapsed="false">
      <c r="A51" s="6" t="s">
        <v>136</v>
      </c>
      <c r="B51" s="6" t="s">
        <v>141</v>
      </c>
      <c r="C51" s="6" t="s">
        <v>142</v>
      </c>
      <c r="D51" s="6" t="s">
        <v>16</v>
      </c>
      <c r="E51" s="7" t="n">
        <v>1</v>
      </c>
      <c r="F51" s="8" t="n">
        <v>40</v>
      </c>
      <c r="G51" s="9" t="n">
        <f aca="false">E51*F51</f>
        <v>40</v>
      </c>
      <c r="H51" s="10" t="n">
        <v>15</v>
      </c>
      <c r="I51" s="11" t="n">
        <f aca="false">E51*H51</f>
        <v>15</v>
      </c>
      <c r="J51" s="6" t="s">
        <v>143</v>
      </c>
    </row>
    <row r="52" customFormat="false" ht="15" hidden="false" customHeight="false" outlineLevel="0" collapsed="false">
      <c r="A52" s="4" t="s">
        <v>144</v>
      </c>
      <c r="B52" s="5"/>
      <c r="C52" s="5"/>
      <c r="D52" s="5"/>
      <c r="E52" s="5"/>
      <c r="F52" s="5"/>
      <c r="G52" s="5"/>
      <c r="H52" s="5"/>
      <c r="I52" s="5"/>
      <c r="J52" s="5"/>
    </row>
    <row r="53" customFormat="false" ht="23.85" hidden="false" customHeight="false" outlineLevel="0" collapsed="false">
      <c r="A53" s="6" t="s">
        <v>144</v>
      </c>
      <c r="B53" s="6" t="s">
        <v>145</v>
      </c>
      <c r="C53" s="6" t="s">
        <v>146</v>
      </c>
      <c r="D53" s="6" t="s">
        <v>147</v>
      </c>
      <c r="E53" s="7" t="n">
        <v>1</v>
      </c>
      <c r="F53" s="8" t="n">
        <v>150</v>
      </c>
      <c r="G53" s="9" t="n">
        <f aca="false">E53*F53</f>
        <v>150</v>
      </c>
      <c r="H53" s="10" t="n">
        <v>0</v>
      </c>
      <c r="I53" s="11" t="n">
        <f aca="false">E53*H53</f>
        <v>0</v>
      </c>
      <c r="J53" s="6" t="s">
        <v>148</v>
      </c>
    </row>
    <row r="54" customFormat="false" ht="23.85" hidden="false" customHeight="false" outlineLevel="0" collapsed="false">
      <c r="A54" s="6" t="s">
        <v>144</v>
      </c>
      <c r="B54" s="6" t="s">
        <v>149</v>
      </c>
      <c r="C54" s="6" t="s">
        <v>150</v>
      </c>
      <c r="D54" s="6" t="s">
        <v>147</v>
      </c>
      <c r="E54" s="7" t="n">
        <v>1</v>
      </c>
      <c r="F54" s="8" t="n">
        <v>20</v>
      </c>
      <c r="G54" s="9" t="n">
        <f aca="false">E54*F54</f>
        <v>20</v>
      </c>
      <c r="H54" s="10" t="n">
        <v>0</v>
      </c>
      <c r="I54" s="11" t="n">
        <f aca="false">E54*H54</f>
        <v>0</v>
      </c>
      <c r="J54" s="6" t="s">
        <v>151</v>
      </c>
    </row>
    <row r="55" customFormat="false" ht="15" hidden="false" customHeight="false" outlineLevel="0" collapsed="false">
      <c r="A55" s="6" t="s">
        <v>144</v>
      </c>
      <c r="B55" s="6" t="s">
        <v>152</v>
      </c>
      <c r="C55" s="6" t="s">
        <v>153</v>
      </c>
      <c r="D55" s="6" t="s">
        <v>154</v>
      </c>
      <c r="E55" s="7" t="n">
        <v>1</v>
      </c>
      <c r="F55" s="8" t="n">
        <v>250</v>
      </c>
      <c r="G55" s="9" t="n">
        <f aca="false">E55*F55</f>
        <v>250</v>
      </c>
      <c r="H55" s="10" t="n">
        <v>0</v>
      </c>
      <c r="I55" s="11" t="n">
        <f aca="false">E55*H55</f>
        <v>0</v>
      </c>
      <c r="J55" s="6" t="s">
        <v>155</v>
      </c>
    </row>
    <row r="56" customFormat="false" ht="15" hidden="false" customHeight="false" outlineLevel="0" collapsed="false">
      <c r="A56" s="6" t="s">
        <v>144</v>
      </c>
      <c r="B56" s="6" t="s">
        <v>156</v>
      </c>
      <c r="C56" s="6" t="s">
        <v>157</v>
      </c>
      <c r="D56" s="6" t="s">
        <v>158</v>
      </c>
      <c r="E56" s="7" t="n">
        <v>1</v>
      </c>
      <c r="F56" s="8" t="n">
        <v>90</v>
      </c>
      <c r="G56" s="9" t="n">
        <f aca="false">E56*F56</f>
        <v>90</v>
      </c>
      <c r="H56" s="10" t="n">
        <v>0</v>
      </c>
      <c r="I56" s="11" t="n">
        <f aca="false">E56*H56</f>
        <v>0</v>
      </c>
      <c r="J56" s="6" t="s">
        <v>159</v>
      </c>
    </row>
    <row r="58" customFormat="false" ht="15" hidden="false" customHeight="false" outlineLevel="0" collapsed="false">
      <c r="A58" s="12"/>
      <c r="B58" s="13" t="s">
        <v>160</v>
      </c>
      <c r="C58" s="12"/>
      <c r="D58" s="12"/>
      <c r="E58" s="12"/>
      <c r="F58" s="12"/>
      <c r="G58" s="14" t="n">
        <f aca="false">SUM(G6:G56)</f>
        <v>8204</v>
      </c>
      <c r="H58" s="12"/>
      <c r="I58" s="12"/>
      <c r="J58" s="12"/>
    </row>
    <row r="59" customFormat="false" ht="15" hidden="false" customHeight="false" outlineLevel="0" collapsed="false">
      <c r="A59" s="12"/>
      <c r="B59" s="13" t="s">
        <v>161</v>
      </c>
      <c r="C59" s="12"/>
      <c r="D59" s="12"/>
      <c r="E59" s="12"/>
      <c r="F59" s="12"/>
      <c r="G59" s="14" t="n">
        <f aca="false">SUMIFS(G6:G56,A6:A56,"&lt;&gt;Dev")</f>
        <v>7694</v>
      </c>
      <c r="H59" s="12"/>
      <c r="I59" s="15" t="n">
        <f aca="false">SUMIFS(I6:I56,A6:A56,"&lt;&gt;Dev")</f>
        <v>5030</v>
      </c>
      <c r="J59" s="16" t="s">
        <v>162</v>
      </c>
    </row>
    <row r="60" customFormat="false" ht="15" hidden="false" customHeight="false" outlineLevel="0" collapsed="false">
      <c r="A60" s="12"/>
      <c r="B60" s="13" t="s">
        <v>163</v>
      </c>
      <c r="C60" s="12"/>
      <c r="D60" s="12"/>
      <c r="E60" s="12"/>
      <c r="F60" s="12"/>
      <c r="G60" s="14" t="n">
        <f aca="false">SUMIFS(G6:G56,B6:B56,"*optional*")</f>
        <v>1610</v>
      </c>
      <c r="H60" s="12"/>
      <c r="I60" s="15" t="n">
        <f aca="false">SUMIFS(I6:I56,B6:B56,"*optional*")</f>
        <v>80</v>
      </c>
      <c r="J60" s="12"/>
    </row>
    <row r="61" customFormat="false" ht="15" hidden="false" customHeight="false" outlineLevel="0" collapsed="false">
      <c r="A61" s="12"/>
      <c r="B61" s="13" t="s">
        <v>164</v>
      </c>
      <c r="C61" s="12"/>
      <c r="D61" s="12"/>
      <c r="E61" s="12"/>
      <c r="F61" s="12"/>
      <c r="G61" s="14" t="n">
        <f aca="false">G59-G60</f>
        <v>6084</v>
      </c>
      <c r="H61" s="12"/>
      <c r="I61" s="15" t="n">
        <f aca="false">I59-I60</f>
        <v>4950</v>
      </c>
      <c r="J61" s="12"/>
    </row>
  </sheetData>
  <mergeCells count="3">
    <mergeCell ref="A1:J1"/>
    <mergeCell ref="A2:J2"/>
    <mergeCell ref="A3:J3"/>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4"/>
    <col collapsed="false" customWidth="true" hidden="false" outlineLevel="0" max="3" min="3" style="0" width="60"/>
  </cols>
  <sheetData>
    <row r="1" customFormat="false" ht="15" hidden="false" customHeight="false" outlineLevel="0" collapsed="false">
      <c r="A1" s="17" t="s">
        <v>165</v>
      </c>
    </row>
    <row r="2" customFormat="false" ht="39.75" hidden="false" customHeight="true" outlineLevel="0" collapsed="false">
      <c r="A2" s="2" t="s">
        <v>166</v>
      </c>
      <c r="B2" s="2"/>
      <c r="C2" s="2"/>
    </row>
    <row r="4" customFormat="false" ht="15" hidden="false" customHeight="false" outlineLevel="0" collapsed="false">
      <c r="A4" s="18" t="s">
        <v>167</v>
      </c>
      <c r="B4" s="19" t="n">
        <v>194</v>
      </c>
      <c r="C4" s="20" t="s">
        <v>168</v>
      </c>
    </row>
    <row r="5" customFormat="false" ht="15" hidden="false" customHeight="false" outlineLevel="0" collapsed="false">
      <c r="A5" s="18" t="s">
        <v>169</v>
      </c>
      <c r="B5" s="19" t="n">
        <v>0.85</v>
      </c>
      <c r="C5" s="20" t="s">
        <v>170</v>
      </c>
    </row>
    <row r="6" customFormat="false" ht="15" hidden="false" customHeight="false" outlineLevel="0" collapsed="false">
      <c r="A6" s="18" t="s">
        <v>171</v>
      </c>
      <c r="B6" s="19" t="n">
        <v>0.3</v>
      </c>
      <c r="C6" s="20" t="s">
        <v>172</v>
      </c>
    </row>
    <row r="7" customFormat="false" ht="15" hidden="false" customHeight="false" outlineLevel="0" collapsed="false">
      <c r="A7" s="18" t="s">
        <v>173</v>
      </c>
      <c r="B7" s="21" t="n">
        <f aca="false">B4*(B5-B6)</f>
        <v>106.7</v>
      </c>
      <c r="C7" s="20"/>
    </row>
    <row r="8" customFormat="false" ht="15" hidden="false" customHeight="false" outlineLevel="0" collapsed="false">
      <c r="A8" s="18" t="s">
        <v>174</v>
      </c>
      <c r="B8" s="21" t="n">
        <f aca="false">'Parts List'!I59/1000</f>
        <v>5.03</v>
      </c>
      <c r="C8" s="20" t="s">
        <v>175</v>
      </c>
    </row>
    <row r="9" customFormat="false" ht="15" hidden="false" customHeight="false" outlineLevel="0" collapsed="false">
      <c r="A9" s="18" t="s">
        <v>176</v>
      </c>
      <c r="B9" s="19" t="n">
        <v>18</v>
      </c>
      <c r="C9" s="20"/>
    </row>
    <row r="10" customFormat="false" ht="15" hidden="false" customHeight="false" outlineLevel="0" collapsed="false">
      <c r="A10" s="18" t="s">
        <v>177</v>
      </c>
      <c r="B10" s="19" t="n">
        <v>10</v>
      </c>
      <c r="C10" s="20" t="s">
        <v>178</v>
      </c>
    </row>
    <row r="11" customFormat="false" ht="15" hidden="false" customHeight="false" outlineLevel="0" collapsed="false">
      <c r="A11" s="18" t="s">
        <v>179</v>
      </c>
      <c r="B11" s="19" t="n">
        <v>0.6</v>
      </c>
      <c r="C11" s="20" t="s">
        <v>180</v>
      </c>
    </row>
    <row r="12" customFormat="false" ht="15" hidden="false" customHeight="false" outlineLevel="0" collapsed="false">
      <c r="A12" s="18" t="s">
        <v>181</v>
      </c>
      <c r="B12" s="21" t="n">
        <f aca="false">B8*9.81*B9/(B10*B11)</f>
        <v>148.0329</v>
      </c>
      <c r="C12" s="20"/>
    </row>
    <row r="13" customFormat="false" ht="15" hidden="false" customHeight="false" outlineLevel="0" collapsed="false">
      <c r="A13" s="18" t="s">
        <v>182</v>
      </c>
      <c r="B13" s="19" t="n">
        <v>180</v>
      </c>
      <c r="C13" s="20" t="s">
        <v>183</v>
      </c>
    </row>
    <row r="14" customFormat="false" ht="15" hidden="false" customHeight="false" outlineLevel="0" collapsed="false">
      <c r="A14" s="18" t="s">
        <v>184</v>
      </c>
      <c r="B14" s="19" t="n">
        <v>90</v>
      </c>
      <c r="C14" s="20" t="s">
        <v>185</v>
      </c>
    </row>
    <row r="15" customFormat="false" ht="15" hidden="false" customHeight="false" outlineLevel="0" collapsed="false">
      <c r="A15" s="18" t="s">
        <v>186</v>
      </c>
      <c r="B15" s="21" t="n">
        <f aca="false">B8*B13*B14/3600</f>
        <v>22.635</v>
      </c>
      <c r="C15" s="20"/>
    </row>
    <row r="16" customFormat="false" ht="15" hidden="false" customHeight="false" outlineLevel="0" collapsed="false">
      <c r="A16" s="18" t="s">
        <v>187</v>
      </c>
      <c r="B16" s="21" t="n">
        <f aca="false">MAX(B7-B15,0)</f>
        <v>84.065</v>
      </c>
      <c r="C16" s="20"/>
    </row>
    <row r="17" customFormat="false" ht="15" hidden="false" customHeight="false" outlineLevel="0" collapsed="false">
      <c r="A17" s="18" t="s">
        <v>188</v>
      </c>
      <c r="B17" s="21" t="n">
        <f aca="false">B16/B12*60</f>
        <v>34.072831107139</v>
      </c>
      <c r="C17" s="20"/>
    </row>
    <row r="18" customFormat="false" ht="15" hidden="false" customHeight="false" outlineLevel="0" collapsed="false">
      <c r="A18" s="18" t="s">
        <v>189</v>
      </c>
      <c r="B18" s="21" t="n">
        <f aca="false">B17*60*B9/1000</f>
        <v>36.7986575957101</v>
      </c>
      <c r="C18" s="20"/>
    </row>
    <row r="19" customFormat="false" ht="15" hidden="false" customHeight="false" outlineLevel="0" collapsed="false">
      <c r="A19" s="18" t="s">
        <v>190</v>
      </c>
      <c r="B19" s="19" t="n">
        <v>0.45</v>
      </c>
      <c r="C19" s="20" t="s">
        <v>191</v>
      </c>
    </row>
    <row r="20" customFormat="false" ht="15" hidden="false" customHeight="false" outlineLevel="0" collapsed="false">
      <c r="A20" s="18" t="s">
        <v>192</v>
      </c>
      <c r="B20" s="19" t="n">
        <v>1</v>
      </c>
      <c r="C20" s="20" t="s">
        <v>193</v>
      </c>
    </row>
    <row r="21" customFormat="false" ht="15" hidden="false" customHeight="false" outlineLevel="0" collapsed="false">
      <c r="A21" s="18" t="s">
        <v>194</v>
      </c>
      <c r="B21" s="19" t="n">
        <v>0.6</v>
      </c>
      <c r="C21" s="20" t="s">
        <v>195</v>
      </c>
    </row>
    <row r="22" customFormat="false" ht="15" hidden="false" customHeight="false" outlineLevel="0" collapsed="false">
      <c r="A22" s="18" t="s">
        <v>196</v>
      </c>
      <c r="B22" s="19" t="n">
        <v>3</v>
      </c>
      <c r="C22" s="20"/>
    </row>
    <row r="23" customFormat="false" ht="15" hidden="false" customHeight="false" outlineLevel="0" collapsed="false">
      <c r="A23" s="18" t="s">
        <v>197</v>
      </c>
      <c r="B23" s="21" t="n">
        <f aca="false">B19*B20*B21*1000-B22*24</f>
        <v>198</v>
      </c>
      <c r="C23" s="20"/>
    </row>
    <row r="24" customFormat="false" ht="15" hidden="false" customHeight="false" outlineLevel="0" collapsed="false">
      <c r="A24" s="18" t="s">
        <v>198</v>
      </c>
      <c r="B24" s="21" t="n">
        <f aca="false">IF(B23&gt;0,B7/B23,"no net charge")</f>
        <v>0.538888888888889</v>
      </c>
      <c r="C24" s="20"/>
    </row>
    <row r="25" customFormat="false" ht="15" hidden="false" customHeight="false" outlineLevel="0" collapsed="false">
      <c r="A25" s="18" t="s">
        <v>199</v>
      </c>
      <c r="B25" s="21" t="n">
        <f aca="false">IF(B23&gt;0,B18/B24,"n/a")</f>
        <v>68.2861687343075</v>
      </c>
      <c r="C25" s="20" t="s">
        <v>200</v>
      </c>
    </row>
  </sheetData>
  <mergeCells count="1">
    <mergeCell ref="A2:C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3" min="2" style="0" width="70"/>
    <col collapsed="false" customWidth="true" hidden="false" outlineLevel="0" max="4" min="4" style="0" width="60"/>
  </cols>
  <sheetData>
    <row r="1" customFormat="false" ht="15" hidden="false" customHeight="false" outlineLevel="0" collapsed="false">
      <c r="A1" s="17" t="s">
        <v>201</v>
      </c>
    </row>
    <row r="3" customFormat="false" ht="15" hidden="false" customHeight="false" outlineLevel="0" collapsed="false">
      <c r="A3" s="22" t="s">
        <v>202</v>
      </c>
      <c r="B3" s="22" t="s">
        <v>203</v>
      </c>
      <c r="C3" s="22" t="s">
        <v>204</v>
      </c>
      <c r="D3" s="22" t="s">
        <v>205</v>
      </c>
    </row>
    <row r="4" customFormat="false" ht="46.25" hidden="false" customHeight="false" outlineLevel="0" collapsed="false">
      <c r="A4" s="6" t="s">
        <v>206</v>
      </c>
      <c r="B4" s="6" t="s">
        <v>207</v>
      </c>
      <c r="C4" s="6" t="s">
        <v>208</v>
      </c>
      <c r="D4" s="6" t="s">
        <v>209</v>
      </c>
    </row>
    <row r="5" customFormat="false" ht="35.05" hidden="false" customHeight="false" outlineLevel="0" collapsed="false">
      <c r="A5" s="6" t="s">
        <v>210</v>
      </c>
      <c r="B5" s="6" t="s">
        <v>211</v>
      </c>
      <c r="C5" s="6" t="s">
        <v>212</v>
      </c>
      <c r="D5" s="6" t="s">
        <v>213</v>
      </c>
    </row>
    <row r="6" customFormat="false" ht="35.05" hidden="false" customHeight="false" outlineLevel="0" collapsed="false">
      <c r="A6" s="6" t="s">
        <v>214</v>
      </c>
      <c r="B6" s="6" t="s">
        <v>215</v>
      </c>
      <c r="C6" s="6" t="s">
        <v>216</v>
      </c>
      <c r="D6" s="6" t="s">
        <v>217</v>
      </c>
    </row>
    <row r="7" customFormat="false" ht="57.45" hidden="false" customHeight="false" outlineLevel="0" collapsed="false">
      <c r="A7" s="6" t="s">
        <v>218</v>
      </c>
      <c r="B7" s="6" t="s">
        <v>219</v>
      </c>
      <c r="C7" s="6" t="s">
        <v>220</v>
      </c>
      <c r="D7" s="6" t="s">
        <v>221</v>
      </c>
    </row>
    <row r="8" customFormat="false" ht="15" hidden="false" customHeight="false" outlineLevel="0" collapsed="false">
      <c r="A8" s="6" t="s">
        <v>222</v>
      </c>
      <c r="B8" s="6" t="s">
        <v>223</v>
      </c>
      <c r="C8" s="6" t="s">
        <v>224</v>
      </c>
      <c r="D8" s="6" t="s">
        <v>225</v>
      </c>
    </row>
    <row r="9" customFormat="false" ht="35.05" hidden="false" customHeight="false" outlineLevel="0" collapsed="false">
      <c r="A9" s="6" t="s">
        <v>226</v>
      </c>
      <c r="B9" s="6" t="s">
        <v>227</v>
      </c>
      <c r="C9" s="6" t="s">
        <v>228</v>
      </c>
      <c r="D9" s="6" t="s">
        <v>229</v>
      </c>
    </row>
    <row r="10" customFormat="false" ht="15" hidden="false" customHeight="false" outlineLevel="0" collapsed="false">
      <c r="A10" s="6" t="s">
        <v>230</v>
      </c>
      <c r="B10" s="6" t="s">
        <v>231</v>
      </c>
      <c r="C10" s="6" t="s">
        <v>232</v>
      </c>
      <c r="D10" s="6" t="s">
        <v>233</v>
      </c>
    </row>
    <row r="11" customFormat="false" ht="35.05" hidden="false" customHeight="false" outlineLevel="0" collapsed="false">
      <c r="A11" s="6" t="s">
        <v>234</v>
      </c>
      <c r="B11" s="6" t="s">
        <v>235</v>
      </c>
      <c r="C11" s="6" t="s">
        <v>236</v>
      </c>
      <c r="D11" s="6" t="s">
        <v>237</v>
      </c>
    </row>
    <row r="12" customFormat="false" ht="35.05" hidden="false" customHeight="false" outlineLevel="0" collapsed="false">
      <c r="A12" s="6" t="s">
        <v>238</v>
      </c>
      <c r="B12" s="6" t="s">
        <v>239</v>
      </c>
      <c r="C12" s="6"/>
      <c r="D12" s="6" t="s">
        <v>240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2026-10-26T00:46:11Z</dcterms:created>
  <dc:creator>Sanctir LLC</dc:creator>
  <dc:description/>
  <dc:language>en-US</dc:language>
  <cp:lastModifiedBy/>
  <dcterms:modified xsi:type="dcterms:W3CDTF">2026-10-26T00:46:11Z</dcterms:modified>
  <cp:revision>0</cp:revision>
  <dc:subject/>
  <dc:title>Solar-Hop Design B: Fixed-Wing VTOL (Quadplane). Parts List (allied-sourced)</dc:title>
</cp:coreProperties>
</file>

<file path=docProps/custom.xml><?xml version="1.0" encoding="utf-8"?>
<Properties xmlns="http://schemas.openxmlformats.org/officeDocument/2006/custom-properties" xmlns:vt="http://schemas.openxmlformats.org/officeDocument/2006/docPropsVTypes"/>
</file>